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ovvedimenti\Delibere\Pelugo\DELIBERE GIUNTA\Testi\PROSSIMA GIUNTA\PROSSIMA GIUNTA in Videoconferenza\variazione di bilancio non per oggi\"/>
    </mc:Choice>
  </mc:AlternateContent>
  <xr:revisionPtr revIDLastSave="0" documentId="13_ncr:1_{D1F4D1D8-1E8C-4F64-BFC3-0B8651E40FF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3" sheetId="3" r:id="rId2"/>
  </sheets>
  <definedNames>
    <definedName name="_xlnm.Print_Area" localSheetId="0">Foglio1!$A$1:$S$51</definedName>
  </definedNames>
  <calcPr calcId="181029"/>
</workbook>
</file>

<file path=xl/calcChain.xml><?xml version="1.0" encoding="utf-8"?>
<calcChain xmlns="http://schemas.openxmlformats.org/spreadsheetml/2006/main">
  <c r="H35" i="1" l="1"/>
  <c r="S37" i="1"/>
  <c r="C29" i="1"/>
  <c r="S49" i="1" l="1"/>
  <c r="P27" i="1" l="1"/>
  <c r="Q27" i="1"/>
  <c r="R27" i="1"/>
  <c r="P15" i="1"/>
  <c r="Q15" i="1"/>
  <c r="R15" i="1"/>
  <c r="P11" i="1"/>
  <c r="Q11" i="1"/>
  <c r="R11" i="1"/>
  <c r="P50" i="1" l="1"/>
  <c r="P51" i="1" s="1"/>
  <c r="Q50" i="1"/>
  <c r="Q51" i="1" s="1"/>
  <c r="G46" i="1"/>
  <c r="S30" i="1"/>
  <c r="S31" i="1"/>
  <c r="S33" i="1"/>
  <c r="S34" i="1"/>
  <c r="S36" i="1"/>
  <c r="S38" i="1"/>
  <c r="S41" i="1"/>
  <c r="S43" i="1"/>
  <c r="S47" i="1"/>
  <c r="S48" i="1"/>
  <c r="S29" i="1"/>
  <c r="S18" i="1"/>
  <c r="S20" i="1"/>
  <c r="S21" i="1"/>
  <c r="S22" i="1"/>
  <c r="S23" i="1"/>
  <c r="S24" i="1"/>
  <c r="S25" i="1"/>
  <c r="S26" i="1"/>
  <c r="S17" i="1"/>
  <c r="S14" i="1"/>
  <c r="S13" i="1"/>
  <c r="H45" i="1"/>
  <c r="R50" i="1"/>
  <c r="R51" i="1" s="1"/>
  <c r="H39" i="1" l="1"/>
  <c r="S39" i="1" s="1"/>
  <c r="G45" i="1"/>
  <c r="C45" i="1"/>
  <c r="G9" i="1"/>
  <c r="H9" i="1" s="1"/>
  <c r="D32" i="1"/>
  <c r="H19" i="1"/>
  <c r="S19" i="1" s="1"/>
  <c r="C10" i="1"/>
  <c r="H10" i="1" s="1"/>
  <c r="S10" i="1" s="1"/>
  <c r="S32" i="1" l="1"/>
  <c r="S35" i="1"/>
  <c r="K42" i="1"/>
  <c r="C42" i="1"/>
  <c r="D15" i="1" l="1"/>
  <c r="E15" i="1"/>
  <c r="F15" i="1"/>
  <c r="G15" i="1"/>
  <c r="H15" i="1"/>
  <c r="I15" i="1"/>
  <c r="J15" i="1"/>
  <c r="K15" i="1"/>
  <c r="L15" i="1"/>
  <c r="M15" i="1"/>
  <c r="N15" i="1"/>
  <c r="O15" i="1"/>
  <c r="C15" i="1"/>
  <c r="D27" i="1"/>
  <c r="E27" i="1"/>
  <c r="F27" i="1"/>
  <c r="G27" i="1"/>
  <c r="H27" i="1"/>
  <c r="I27" i="1"/>
  <c r="J27" i="1"/>
  <c r="K27" i="1"/>
  <c r="L27" i="1"/>
  <c r="M27" i="1"/>
  <c r="N27" i="1"/>
  <c r="O27" i="1"/>
  <c r="C27" i="1"/>
  <c r="S27" i="1" l="1"/>
  <c r="M45" i="1"/>
  <c r="J50" i="1" l="1"/>
  <c r="K50" i="1"/>
  <c r="L50" i="1"/>
  <c r="N50" i="1"/>
  <c r="O50" i="1"/>
  <c r="N11" i="1"/>
  <c r="O11" i="1"/>
  <c r="E11" i="1"/>
  <c r="F11" i="1"/>
  <c r="G11" i="1"/>
  <c r="H11" i="1"/>
  <c r="I11" i="1"/>
  <c r="J11" i="1"/>
  <c r="K11" i="1"/>
  <c r="L11" i="1"/>
  <c r="M11" i="1"/>
  <c r="D11" i="1"/>
  <c r="S15" i="1"/>
  <c r="S11" i="1" l="1"/>
  <c r="J51" i="1"/>
  <c r="K51" i="1"/>
  <c r="N51" i="1"/>
  <c r="E42" i="1"/>
  <c r="D45" i="1"/>
  <c r="M46" i="1"/>
  <c r="I44" i="1"/>
  <c r="I50" i="1" s="1"/>
  <c r="I51" i="1" s="1"/>
  <c r="C50" i="1"/>
  <c r="C11" i="1"/>
  <c r="D44" i="1" l="1"/>
  <c r="S42" i="1"/>
  <c r="E50" i="1"/>
  <c r="H46" i="1"/>
  <c r="S46" i="1" s="1"/>
  <c r="M50" i="1"/>
  <c r="M51" i="1" s="1"/>
  <c r="C51" i="1"/>
  <c r="S44" i="1" l="1"/>
  <c r="D50" i="1"/>
  <c r="F45" i="1"/>
  <c r="F50" i="1" l="1"/>
  <c r="F51" i="1" s="1"/>
  <c r="S45" i="1"/>
  <c r="D51" i="1"/>
  <c r="L51" i="1" l="1"/>
  <c r="O51" i="1" l="1"/>
  <c r="F53" i="1" l="1"/>
  <c r="H50" i="1"/>
  <c r="G50" i="1"/>
  <c r="G51" i="1" s="1"/>
  <c r="G57" i="1" s="1"/>
  <c r="H51" i="1" l="1"/>
  <c r="S40" i="1"/>
  <c r="S50" i="1"/>
  <c r="S9" i="1"/>
  <c r="E51" i="1" l="1"/>
  <c r="S51" i="1" l="1"/>
  <c r="E55" i="1"/>
</calcChain>
</file>

<file path=xl/sharedStrings.xml><?xml version="1.0" encoding="utf-8"?>
<sst xmlns="http://schemas.openxmlformats.org/spreadsheetml/2006/main" count="68" uniqueCount="65">
  <si>
    <t>DESCRIZIONE INTERVENTO</t>
  </si>
  <si>
    <t>INVESTIMENTO    Euro</t>
  </si>
  <si>
    <t>TOTALE FINANZIAMENTI</t>
  </si>
  <si>
    <t xml:space="preserve">TOTALE PROGRAMMA 1 </t>
  </si>
  <si>
    <t xml:space="preserve">TOTALE PROGRAMMA 3 </t>
  </si>
  <si>
    <t>TOTALE SPESE DI INVESTIMENTO</t>
  </si>
  <si>
    <t xml:space="preserve">TOTALE PROGRAMMA 4 </t>
  </si>
  <si>
    <t>TOTALE PROGRAMMA 2</t>
  </si>
  <si>
    <t>Manutenzione straordinaria strade e piazze comunali</t>
  </si>
  <si>
    <t>Canoni aggiuntivi Bim</t>
  </si>
  <si>
    <t>QUOTA EX FIM</t>
  </si>
  <si>
    <t>Contributi BIM</t>
  </si>
  <si>
    <t>Contributo PAT e Budget PAT</t>
  </si>
  <si>
    <t>PROGETTAZIONE E REALIZZAZIONE CENTRALINE PER LA PRODUZIONE DI ENERGIA ELETTRICA</t>
  </si>
  <si>
    <t>Contributo da Comuni</t>
  </si>
  <si>
    <t>Intervento per sistemazione poligono giapponese</t>
  </si>
  <si>
    <t>Fondo pluriennale vincolato</t>
  </si>
  <si>
    <t>INTERVENTO 18 LAVORO</t>
  </si>
  <si>
    <t xml:space="preserve">ACQUISTO ATTREZZATURE D'UFFICIO </t>
  </si>
  <si>
    <t>Apporto di capitale</t>
  </si>
  <si>
    <t>Intervento per lavori socialmente utili</t>
  </si>
  <si>
    <t>Contributi messa in sicurezza</t>
  </si>
  <si>
    <t>FINANZIAMENTO SPESA UNA TANTUM PER RESTITUZIONE CONTRIBUTI MESSA IN SICUREZZA ANNO 2019</t>
  </si>
  <si>
    <t>TOTALE UTILIZZO EX FIM</t>
  </si>
  <si>
    <t>Efficientamento energetico</t>
  </si>
  <si>
    <t>Ampliamento caserma VVFF</t>
  </si>
  <si>
    <t>Manutezione straordinaria Malga Barusela</t>
  </si>
  <si>
    <t>Contributi efficientamento energetico</t>
  </si>
  <si>
    <t>PSR</t>
  </si>
  <si>
    <t>MANUTENZIONE STRAORDINARIA EDIFICIO COMUNALE</t>
  </si>
  <si>
    <t>ATTIVITA' CULTURALI STRAORDINARIE</t>
  </si>
  <si>
    <t>PROMOZIONE ATTIVITA' RICREATIVE ESTIVE</t>
  </si>
  <si>
    <t>CONTRIBUTO STRAORINARIO CARITAS</t>
  </si>
  <si>
    <t>PROGETTO ALBERO DELL'AMICIZIA</t>
  </si>
  <si>
    <t>CONTRIBUTO STRAORDINARIO CASA DI RIPOSO DI SPIAZZO</t>
  </si>
  <si>
    <t>ARREDO URBANO</t>
  </si>
  <si>
    <t>REVISIONE AL PIANO DI GESTIONE FORESTALE DEIBENI SILVO-PASTORALI</t>
  </si>
  <si>
    <t>SISTEMA WI FI</t>
  </si>
  <si>
    <t>LAVORO STRAORDINARIO SU ACQUEDOTTO COMUNALE</t>
  </si>
  <si>
    <t>MANUTENZIONE STRAORDINAIA MALGA BARUSELA</t>
  </si>
  <si>
    <t>MANUTENZIONE STRAORDINARIA STRADE MONTANE</t>
  </si>
  <si>
    <t>ILLUMINAZIONE PUBBLICA</t>
  </si>
  <si>
    <t>CAMBIO CULTURA MALGA BARUSELA</t>
  </si>
  <si>
    <t>QUOTA PARTE LAVORI NUOVA VIABILITA' INTERNA ASILO NIDO SPIAZZO</t>
  </si>
  <si>
    <t>MANUTENZIONE STRAORDINARIA PARCO MASERE</t>
  </si>
  <si>
    <t>TRASFERIMENTO ALLA PAT PER TRASPORTO STRAORDINARIO</t>
  </si>
  <si>
    <t>SPESE STRAORDINARIE CENTRALE ACQUEDOTTO</t>
  </si>
  <si>
    <t>AVANZO DI AMMINISTRAZIONE NON VICOLATO</t>
  </si>
  <si>
    <t>AVANZO DI AMMINISTRAZIONE SPESE DI INVESTIMENTO</t>
  </si>
  <si>
    <t>COPERTURA SPESE UNA TANTUM</t>
  </si>
  <si>
    <t>TOTALE UTILIZZO AVANZO NON VINCOLATO</t>
  </si>
  <si>
    <t>INTERVENTO 19: PROGETTO PER I SERVIZI DOMICILIARI</t>
  </si>
  <si>
    <t>INTERVENTO STRAORDINARIO MANUTENZIONE CENTRO SCOLASTICO DARE'</t>
  </si>
  <si>
    <t>COMPARTECIPAZIONE SPESA PROGETTO DENOMINATO "SIMBOLO DI BENVENUTO" NELL'AMBITO TURISTICO MADONNA DI CAMPIGLIO - PINZOLO - VAL RENDENA</t>
  </si>
  <si>
    <t>utilizzo una tantum per restituzione opera paramassi</t>
  </si>
  <si>
    <t>ONERI DI CONCESSIONE</t>
  </si>
  <si>
    <t>OPERE DIFFORMI</t>
  </si>
  <si>
    <t>ENTRATA PER RESTITUZIONE SET</t>
  </si>
  <si>
    <t>Allestimento luminarie natalizie</t>
  </si>
  <si>
    <t>CAP</t>
  </si>
  <si>
    <t>TOTALE UTILIZZO CANONI AGGIUNTIVI</t>
  </si>
  <si>
    <t>COMUNE DI PELUGO - PROVINCIA DI TRENTO</t>
  </si>
  <si>
    <t>PROSPETTO DELLE OPERE PUBBLICHE</t>
  </si>
  <si>
    <t>Approvato con deliberazione giuntale nr. __ dd.__.__.2020</t>
  </si>
  <si>
    <t>MANUTENZIONE STRAORDINARIA FOGNATURA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</si>
</sst>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15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5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right" vertical="center" wrapText="1"/>
    </xf>
    <xf numFmtId="4" fontId="7" fillId="2" borderId="7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0" fontId="1" fillId="2" borderId="0" xfId="0" applyFont="1" applyFill="1"/>
    <xf numFmtId="4" fontId="6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0" fontId="9" fillId="2" borderId="0" xfId="0" applyFont="1" applyFill="1"/>
    <xf numFmtId="0" fontId="10" fillId="2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4" fontId="5" fillId="2" borderId="1" xfId="2" applyFont="1" applyFill="1" applyBorder="1"/>
    <xf numFmtId="4" fontId="5" fillId="2" borderId="0" xfId="0" applyNumberFormat="1" applyFont="1" applyFill="1"/>
    <xf numFmtId="0" fontId="5" fillId="2" borderId="1" xfId="0" applyFont="1" applyFill="1" applyBorder="1" applyAlignment="1">
      <alignment wrapText="1"/>
    </xf>
    <xf numFmtId="0" fontId="5" fillId="2" borderId="0" xfId="0" applyFont="1" applyFill="1" applyBorder="1"/>
    <xf numFmtId="0" fontId="5" fillId="2" borderId="0" xfId="0" applyFont="1" applyFill="1" applyAlignment="1">
      <alignment wrapText="1"/>
    </xf>
    <xf numFmtId="44" fontId="5" fillId="2" borderId="0" xfId="0" applyNumberFormat="1" applyFont="1" applyFill="1"/>
    <xf numFmtId="4" fontId="5" fillId="2" borderId="1" xfId="0" applyNumberFormat="1" applyFont="1" applyFill="1" applyBorder="1"/>
    <xf numFmtId="0" fontId="5" fillId="2" borderId="1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justify" vertical="center" wrapText="1"/>
    </xf>
    <xf numFmtId="4" fontId="12" fillId="2" borderId="4" xfId="0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5" fillId="2" borderId="1" xfId="0" applyFont="1" applyFill="1" applyBorder="1"/>
    <xf numFmtId="43" fontId="6" fillId="2" borderId="9" xfId="1" applyFont="1" applyFill="1" applyBorder="1"/>
    <xf numFmtId="4" fontId="7" fillId="2" borderId="10" xfId="0" applyNumberFormat="1" applyFont="1" applyFill="1" applyBorder="1"/>
    <xf numFmtId="0" fontId="5" fillId="2" borderId="4" xfId="0" applyFont="1" applyFill="1" applyBorder="1"/>
    <xf numFmtId="4" fontId="7" fillId="2" borderId="11" xfId="0" applyNumberFormat="1" applyFont="1" applyFill="1" applyBorder="1" applyAlignment="1">
      <alignment horizontal="right" vertical="center"/>
    </xf>
    <xf numFmtId="44" fontId="12" fillId="2" borderId="1" xfId="2" applyFont="1" applyFill="1" applyBorder="1"/>
    <xf numFmtId="4" fontId="12" fillId="2" borderId="1" xfId="0" applyNumberFormat="1" applyFont="1" applyFill="1" applyBorder="1"/>
    <xf numFmtId="0" fontId="5" fillId="2" borderId="4" xfId="0" applyFont="1" applyFill="1" applyBorder="1" applyAlignment="1">
      <alignment wrapText="1"/>
    </xf>
    <xf numFmtId="4" fontId="12" fillId="2" borderId="7" xfId="0" applyNumberFormat="1" applyFont="1" applyFill="1" applyBorder="1" applyAlignment="1">
      <alignment horizontal="right" vertical="center"/>
    </xf>
    <xf numFmtId="4" fontId="12" fillId="2" borderId="7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7"/>
  <sheetViews>
    <sheetView tabSelected="1" zoomScale="75" zoomScaleNormal="75" zoomScaleSheetLayoutView="75" workbookViewId="0">
      <selection activeCell="C19" sqref="C19"/>
    </sheetView>
  </sheetViews>
  <sheetFormatPr defaultRowHeight="12.75" x14ac:dyDescent="0.2"/>
  <cols>
    <col min="1" max="1" width="7.140625" style="23" customWidth="1"/>
    <col min="2" max="2" width="34.42578125" style="29" customWidth="1"/>
    <col min="3" max="3" width="14.7109375" style="24" customWidth="1"/>
    <col min="4" max="4" width="15" style="24" customWidth="1"/>
    <col min="5" max="5" width="15.7109375" style="24" customWidth="1"/>
    <col min="6" max="6" width="12.28515625" style="24" customWidth="1"/>
    <col min="7" max="7" width="14.85546875" style="24" customWidth="1"/>
    <col min="8" max="8" width="12.85546875" style="24" customWidth="1"/>
    <col min="9" max="9" width="12.140625" style="24" customWidth="1"/>
    <col min="10" max="10" width="12" style="24" customWidth="1"/>
    <col min="11" max="11" width="13.85546875" style="24" customWidth="1"/>
    <col min="12" max="12" width="12.85546875" style="24" customWidth="1"/>
    <col min="13" max="13" width="13" style="24" customWidth="1"/>
    <col min="14" max="14" width="13.5703125" style="24" customWidth="1"/>
    <col min="15" max="15" width="11.85546875" style="24" customWidth="1"/>
    <col min="16" max="16" width="11.28515625" style="24" customWidth="1"/>
    <col min="17" max="17" width="12.85546875" style="24" customWidth="1"/>
    <col min="18" max="18" width="12.28515625" style="24" customWidth="1"/>
    <col min="19" max="19" width="16.140625" style="24" customWidth="1"/>
    <col min="20" max="16384" width="9.140625" style="3"/>
  </cols>
  <sheetData>
    <row r="1" spans="1:19" ht="20.25" customHeight="1" x14ac:dyDescent="0.2">
      <c r="A1" s="54" t="s">
        <v>61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ht="23.25" customHeight="1" x14ac:dyDescent="0.2">
      <c r="A2" s="56" t="s">
        <v>62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19" x14ac:dyDescent="0.2">
      <c r="A3" s="55" t="s">
        <v>63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4.5" customHeight="1" x14ac:dyDescent="0.2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.5" hidden="1" customHeight="1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7" spans="1:19" s="43" customFormat="1" ht="45" x14ac:dyDescent="0.2">
      <c r="A7" s="41" t="s">
        <v>59</v>
      </c>
      <c r="B7" s="42" t="s">
        <v>0</v>
      </c>
      <c r="C7" s="42" t="s">
        <v>1</v>
      </c>
      <c r="D7" s="42" t="s">
        <v>48</v>
      </c>
      <c r="E7" s="42" t="s">
        <v>47</v>
      </c>
      <c r="F7" s="42" t="s">
        <v>10</v>
      </c>
      <c r="G7" s="42" t="s">
        <v>9</v>
      </c>
      <c r="H7" s="42" t="s">
        <v>12</v>
      </c>
      <c r="I7" s="42" t="s">
        <v>28</v>
      </c>
      <c r="J7" s="42" t="s">
        <v>21</v>
      </c>
      <c r="K7" s="42" t="s">
        <v>27</v>
      </c>
      <c r="L7" s="42" t="s">
        <v>11</v>
      </c>
      <c r="M7" s="42" t="s">
        <v>14</v>
      </c>
      <c r="N7" s="42" t="s">
        <v>19</v>
      </c>
      <c r="O7" s="42" t="s">
        <v>16</v>
      </c>
      <c r="P7" s="42" t="s">
        <v>55</v>
      </c>
      <c r="Q7" s="42" t="s">
        <v>56</v>
      </c>
      <c r="R7" s="42" t="s">
        <v>57</v>
      </c>
      <c r="S7" s="42" t="s">
        <v>2</v>
      </c>
    </row>
    <row r="8" spans="1:19" x14ac:dyDescent="0.2">
      <c r="A8" s="40"/>
      <c r="B8" s="1"/>
      <c r="C8" s="5"/>
      <c r="D8" s="5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5"/>
    </row>
    <row r="9" spans="1:19" ht="45" customHeight="1" x14ac:dyDescent="0.2">
      <c r="A9" s="4">
        <v>3020</v>
      </c>
      <c r="B9" s="32" t="s">
        <v>18</v>
      </c>
      <c r="C9" s="6">
        <v>7635.87</v>
      </c>
      <c r="D9" s="7">
        <v>992.04</v>
      </c>
      <c r="E9" s="7">
        <v>934.94</v>
      </c>
      <c r="F9" s="8"/>
      <c r="G9" s="9">
        <f>5424.12-4151.63</f>
        <v>1272.4899999999998</v>
      </c>
      <c r="H9" s="8">
        <f>+C9-G9-5291.11+3363.13</f>
        <v>4435.4000000000005</v>
      </c>
      <c r="I9" s="8"/>
      <c r="J9" s="8"/>
      <c r="K9" s="8"/>
      <c r="L9" s="8"/>
      <c r="M9" s="8"/>
      <c r="N9" s="8"/>
      <c r="O9" s="8"/>
      <c r="P9" s="8"/>
      <c r="Q9" s="8"/>
      <c r="R9" s="8"/>
      <c r="S9" s="8">
        <f>SUM(D9:R9)</f>
        <v>7634.8700000000008</v>
      </c>
    </row>
    <row r="10" spans="1:19" ht="45" customHeight="1" x14ac:dyDescent="0.2">
      <c r="A10" s="4">
        <v>3030</v>
      </c>
      <c r="B10" s="33" t="s">
        <v>29</v>
      </c>
      <c r="C10" s="7">
        <f>1500+5000</f>
        <v>6500</v>
      </c>
      <c r="D10" s="7">
        <v>1500</v>
      </c>
      <c r="E10" s="7"/>
      <c r="F10" s="8"/>
      <c r="G10" s="9"/>
      <c r="H10" s="8">
        <f>+C10-D10</f>
        <v>5000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>
        <f>SUM(D10:R10)</f>
        <v>6500</v>
      </c>
    </row>
    <row r="11" spans="1:19" ht="16.5" thickBot="1" x14ac:dyDescent="0.25">
      <c r="A11" s="4"/>
      <c r="B11" s="34" t="s">
        <v>3</v>
      </c>
      <c r="C11" s="10">
        <f>SUM(C9:C10)</f>
        <v>14135.869999999999</v>
      </c>
      <c r="D11" s="10">
        <f>SUM(D9:D10)</f>
        <v>2492.04</v>
      </c>
      <c r="E11" s="10">
        <f t="shared" ref="E11:M11" si="0">SUM(E9:E10)</f>
        <v>934.94</v>
      </c>
      <c r="F11" s="10">
        <f t="shared" si="0"/>
        <v>0</v>
      </c>
      <c r="G11" s="10">
        <f t="shared" si="0"/>
        <v>1272.4899999999998</v>
      </c>
      <c r="H11" s="10">
        <f t="shared" si="0"/>
        <v>9435.4000000000015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0</v>
      </c>
      <c r="M11" s="10">
        <f t="shared" si="0"/>
        <v>0</v>
      </c>
      <c r="N11" s="10">
        <f t="shared" ref="N11" si="1">SUM(N9:N10)</f>
        <v>0</v>
      </c>
      <c r="O11" s="10">
        <f t="shared" ref="O11:R11" si="2">SUM(O9:O10)</f>
        <v>0</v>
      </c>
      <c r="P11" s="10">
        <f t="shared" si="2"/>
        <v>0</v>
      </c>
      <c r="Q11" s="10">
        <f t="shared" si="2"/>
        <v>0</v>
      </c>
      <c r="R11" s="10">
        <f t="shared" si="2"/>
        <v>0</v>
      </c>
      <c r="S11" s="10">
        <f>SUM(D11:O11)</f>
        <v>14134.87</v>
      </c>
    </row>
    <row r="12" spans="1:19" ht="16.5" thickTop="1" x14ac:dyDescent="0.2">
      <c r="A12" s="40"/>
      <c r="B12" s="34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s="13" customFormat="1" ht="76.5" x14ac:dyDescent="0.2">
      <c r="A13" s="4">
        <v>3802</v>
      </c>
      <c r="B13" s="35" t="s">
        <v>53</v>
      </c>
      <c r="C13" s="12">
        <v>2619.36</v>
      </c>
      <c r="D13" s="12"/>
      <c r="E13" s="12">
        <v>2619.36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>
        <f>SUM(D13:R13)</f>
        <v>2619.36</v>
      </c>
    </row>
    <row r="14" spans="1:19" ht="25.5" x14ac:dyDescent="0.2">
      <c r="A14" s="4">
        <v>4092</v>
      </c>
      <c r="B14" s="35" t="s">
        <v>44</v>
      </c>
      <c r="C14" s="14">
        <v>4000</v>
      </c>
      <c r="D14" s="14">
        <v>4000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2">
        <f>SUM(D14:R14)</f>
        <v>4000</v>
      </c>
    </row>
    <row r="15" spans="1:19" ht="16.5" thickBot="1" x14ac:dyDescent="0.25">
      <c r="A15" s="4"/>
      <c r="B15" s="36" t="s">
        <v>7</v>
      </c>
      <c r="C15" s="16">
        <f>SUM(C13:C14)</f>
        <v>6619.3600000000006</v>
      </c>
      <c r="D15" s="16">
        <f t="shared" ref="D15:R15" si="3">SUM(D13:D14)</f>
        <v>4000</v>
      </c>
      <c r="E15" s="16">
        <f t="shared" si="3"/>
        <v>2619.36</v>
      </c>
      <c r="F15" s="16">
        <f t="shared" si="3"/>
        <v>0</v>
      </c>
      <c r="G15" s="16">
        <f t="shared" si="3"/>
        <v>0</v>
      </c>
      <c r="H15" s="16">
        <f t="shared" si="3"/>
        <v>0</v>
      </c>
      <c r="I15" s="16">
        <f t="shared" si="3"/>
        <v>0</v>
      </c>
      <c r="J15" s="16">
        <f t="shared" si="3"/>
        <v>0</v>
      </c>
      <c r="K15" s="16">
        <f t="shared" si="3"/>
        <v>0</v>
      </c>
      <c r="L15" s="16">
        <f t="shared" si="3"/>
        <v>0</v>
      </c>
      <c r="M15" s="16">
        <f t="shared" si="3"/>
        <v>0</v>
      </c>
      <c r="N15" s="16">
        <f t="shared" si="3"/>
        <v>0</v>
      </c>
      <c r="O15" s="16">
        <f t="shared" si="3"/>
        <v>0</v>
      </c>
      <c r="P15" s="16">
        <f t="shared" si="3"/>
        <v>0</v>
      </c>
      <c r="Q15" s="16">
        <f t="shared" si="3"/>
        <v>0</v>
      </c>
      <c r="R15" s="16">
        <f t="shared" si="3"/>
        <v>0</v>
      </c>
      <c r="S15" s="16">
        <f>SUM(D15:O15)</f>
        <v>6619.3600000000006</v>
      </c>
    </row>
    <row r="16" spans="1:19" ht="15.75" thickTop="1" x14ac:dyDescent="0.2">
      <c r="A16" s="40"/>
      <c r="B16" s="37"/>
      <c r="C16" s="14"/>
      <c r="D16" s="17"/>
      <c r="E16" s="17"/>
      <c r="F16" s="17"/>
      <c r="G16" s="17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22" s="19" customFormat="1" ht="15" x14ac:dyDescent="0.2">
      <c r="A17" s="2">
        <v>4012</v>
      </c>
      <c r="B17" s="38" t="s">
        <v>17</v>
      </c>
      <c r="C17" s="7">
        <v>9150</v>
      </c>
      <c r="D17" s="7"/>
      <c r="E17" s="7"/>
      <c r="F17" s="12">
        <v>9150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>
        <f>SUM(D17:R17)</f>
        <v>9150</v>
      </c>
      <c r="T17" s="18"/>
      <c r="U17" s="18"/>
      <c r="V17" s="18"/>
    </row>
    <row r="18" spans="1:22" s="19" customFormat="1" ht="25.5" x14ac:dyDescent="0.2">
      <c r="A18" s="2">
        <v>3363</v>
      </c>
      <c r="B18" s="38" t="s">
        <v>30</v>
      </c>
      <c r="C18" s="7">
        <v>4000</v>
      </c>
      <c r="D18" s="7"/>
      <c r="E18" s="7">
        <v>4000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>
        <f t="shared" ref="S18:S27" si="4">SUM(D18:R18)</f>
        <v>4000</v>
      </c>
      <c r="T18" s="18"/>
      <c r="U18" s="18"/>
      <c r="V18" s="18"/>
    </row>
    <row r="19" spans="1:22" s="19" customFormat="1" ht="38.25" x14ac:dyDescent="0.2">
      <c r="A19" s="2">
        <v>3250</v>
      </c>
      <c r="B19" s="38" t="s">
        <v>52</v>
      </c>
      <c r="C19" s="7">
        <v>84000</v>
      </c>
      <c r="D19" s="7">
        <v>57370</v>
      </c>
      <c r="E19" s="7">
        <v>6000</v>
      </c>
      <c r="F19" s="12"/>
      <c r="G19" s="12">
        <v>0</v>
      </c>
      <c r="H19" s="12">
        <f>+C19-D19-E19</f>
        <v>20630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>
        <f t="shared" si="4"/>
        <v>84000</v>
      </c>
      <c r="T19" s="18"/>
      <c r="U19" s="18"/>
      <c r="V19" s="18"/>
    </row>
    <row r="20" spans="1:22" s="19" customFormat="1" ht="25.5" x14ac:dyDescent="0.2">
      <c r="A20" s="2">
        <v>3365</v>
      </c>
      <c r="B20" s="38" t="s">
        <v>31</v>
      </c>
      <c r="C20" s="7">
        <v>2250</v>
      </c>
      <c r="D20" s="7"/>
      <c r="E20" s="7">
        <v>2250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f t="shared" si="4"/>
        <v>2250</v>
      </c>
      <c r="T20" s="18"/>
      <c r="U20" s="18"/>
      <c r="V20" s="18"/>
    </row>
    <row r="21" spans="1:22" s="19" customFormat="1" ht="25.5" x14ac:dyDescent="0.2">
      <c r="A21" s="2">
        <v>3366</v>
      </c>
      <c r="B21" s="38" t="s">
        <v>51</v>
      </c>
      <c r="C21" s="7">
        <v>2458</v>
      </c>
      <c r="D21" s="7"/>
      <c r="E21" s="7">
        <v>2458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>
        <f t="shared" si="4"/>
        <v>2458</v>
      </c>
      <c r="T21" s="18"/>
      <c r="U21" s="18"/>
      <c r="V21" s="18"/>
    </row>
    <row r="22" spans="1:22" s="19" customFormat="1" ht="25.5" x14ac:dyDescent="0.2">
      <c r="A22" s="2">
        <v>4211</v>
      </c>
      <c r="B22" s="38" t="s">
        <v>32</v>
      </c>
      <c r="C22" s="7">
        <v>5000</v>
      </c>
      <c r="D22" s="7"/>
      <c r="E22" s="7">
        <v>5000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>
        <f t="shared" si="4"/>
        <v>5000</v>
      </c>
      <c r="T22" s="18"/>
      <c r="U22" s="18"/>
      <c r="V22" s="18"/>
    </row>
    <row r="23" spans="1:22" s="19" customFormat="1" ht="15" x14ac:dyDescent="0.2">
      <c r="A23" s="2">
        <v>4212</v>
      </c>
      <c r="B23" s="38" t="s">
        <v>33</v>
      </c>
      <c r="C23" s="7">
        <v>6000</v>
      </c>
      <c r="D23" s="7"/>
      <c r="E23" s="7">
        <v>6000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f t="shared" si="4"/>
        <v>6000</v>
      </c>
      <c r="T23" s="18"/>
      <c r="U23" s="18"/>
      <c r="V23" s="18"/>
    </row>
    <row r="24" spans="1:22" s="19" customFormat="1" ht="25.5" x14ac:dyDescent="0.2">
      <c r="A24" s="2">
        <v>4208</v>
      </c>
      <c r="B24" s="38" t="s">
        <v>34</v>
      </c>
      <c r="C24" s="7">
        <v>385</v>
      </c>
      <c r="D24" s="7"/>
      <c r="E24" s="7">
        <v>385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>
        <f t="shared" si="4"/>
        <v>385</v>
      </c>
      <c r="T24" s="18"/>
      <c r="U24" s="18"/>
      <c r="V24" s="18"/>
    </row>
    <row r="25" spans="1:22" s="19" customFormat="1" ht="38.25" x14ac:dyDescent="0.2">
      <c r="A25" s="2">
        <v>4900</v>
      </c>
      <c r="B25" s="38" t="s">
        <v>43</v>
      </c>
      <c r="C25" s="7">
        <v>5539.55</v>
      </c>
      <c r="D25" s="7"/>
      <c r="E25" s="7">
        <v>5539.55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f t="shared" si="4"/>
        <v>5539.55</v>
      </c>
      <c r="T25" s="18"/>
      <c r="U25" s="18"/>
      <c r="V25" s="18"/>
    </row>
    <row r="26" spans="1:22" s="19" customFormat="1" ht="25.5" x14ac:dyDescent="0.2">
      <c r="A26" s="2">
        <v>4209</v>
      </c>
      <c r="B26" s="38" t="s">
        <v>45</v>
      </c>
      <c r="C26" s="7">
        <v>1500</v>
      </c>
      <c r="D26" s="7"/>
      <c r="E26" s="7">
        <v>1500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>
        <f t="shared" si="4"/>
        <v>1500</v>
      </c>
      <c r="T26" s="18"/>
      <c r="U26" s="18"/>
      <c r="V26" s="18"/>
    </row>
    <row r="27" spans="1:22" ht="16.5" thickBot="1" x14ac:dyDescent="0.25">
      <c r="A27" s="2"/>
      <c r="B27" s="39" t="s">
        <v>4</v>
      </c>
      <c r="C27" s="10">
        <f>SUM(C17:C26)</f>
        <v>120282.55</v>
      </c>
      <c r="D27" s="10">
        <f t="shared" ref="D27:R27" si="5">SUM(D17:D26)</f>
        <v>57370</v>
      </c>
      <c r="E27" s="10">
        <f t="shared" si="5"/>
        <v>33132.550000000003</v>
      </c>
      <c r="F27" s="10">
        <f t="shared" si="5"/>
        <v>9150</v>
      </c>
      <c r="G27" s="10">
        <f t="shared" si="5"/>
        <v>0</v>
      </c>
      <c r="H27" s="10">
        <f t="shared" si="5"/>
        <v>20630</v>
      </c>
      <c r="I27" s="10">
        <f t="shared" si="5"/>
        <v>0</v>
      </c>
      <c r="J27" s="10">
        <f t="shared" si="5"/>
        <v>0</v>
      </c>
      <c r="K27" s="10">
        <f t="shared" si="5"/>
        <v>0</v>
      </c>
      <c r="L27" s="10">
        <f t="shared" si="5"/>
        <v>0</v>
      </c>
      <c r="M27" s="10">
        <f t="shared" si="5"/>
        <v>0</v>
      </c>
      <c r="N27" s="10">
        <f t="shared" si="5"/>
        <v>0</v>
      </c>
      <c r="O27" s="10">
        <f t="shared" si="5"/>
        <v>0</v>
      </c>
      <c r="P27" s="10">
        <f t="shared" si="5"/>
        <v>0</v>
      </c>
      <c r="Q27" s="10">
        <f t="shared" si="5"/>
        <v>0</v>
      </c>
      <c r="R27" s="10">
        <f t="shared" si="5"/>
        <v>0</v>
      </c>
      <c r="S27" s="11">
        <f t="shared" si="4"/>
        <v>120282.55</v>
      </c>
    </row>
    <row r="28" spans="1:22" ht="13.5" thickTop="1" x14ac:dyDescent="0.2">
      <c r="A28" s="40"/>
      <c r="B28" s="1"/>
      <c r="C28" s="20"/>
      <c r="D28" s="20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0"/>
    </row>
    <row r="29" spans="1:22" s="18" customFormat="1" ht="25.5" x14ac:dyDescent="0.2">
      <c r="A29" s="4">
        <v>3680</v>
      </c>
      <c r="B29" s="32" t="s">
        <v>8</v>
      </c>
      <c r="C29" s="6">
        <f>5000+15501.71+57370+15000</f>
        <v>92871.709999999992</v>
      </c>
      <c r="D29" s="6"/>
      <c r="E29" s="6"/>
      <c r="F29" s="6"/>
      <c r="G29" s="6">
        <v>66273.81</v>
      </c>
      <c r="H29" s="6">
        <v>15000</v>
      </c>
      <c r="I29" s="6"/>
      <c r="J29" s="6">
        <v>11597.9</v>
      </c>
      <c r="K29" s="6"/>
      <c r="L29" s="6"/>
      <c r="M29" s="6"/>
      <c r="N29" s="6"/>
      <c r="O29" s="6"/>
      <c r="P29" s="6"/>
      <c r="Q29" s="6"/>
      <c r="R29" s="6"/>
      <c r="S29" s="14">
        <f>SUM(D29:R29)</f>
        <v>92871.709999999992</v>
      </c>
    </row>
    <row r="30" spans="1:22" s="18" customFormat="1" ht="25.5" x14ac:dyDescent="0.2">
      <c r="A30" s="4">
        <v>4207</v>
      </c>
      <c r="B30" s="32" t="s">
        <v>46</v>
      </c>
      <c r="C30" s="6">
        <v>5500</v>
      </c>
      <c r="D30" s="6">
        <v>5500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14">
        <f t="shared" ref="S30:S49" si="6">SUM(D30:R30)</f>
        <v>5500</v>
      </c>
    </row>
    <row r="31" spans="1:22" s="18" customFormat="1" ht="25.5" x14ac:dyDescent="0.2">
      <c r="A31" s="4">
        <v>3683</v>
      </c>
      <c r="B31" s="32" t="s">
        <v>40</v>
      </c>
      <c r="C31" s="6">
        <v>4557.9799999999996</v>
      </c>
      <c r="D31" s="6"/>
      <c r="E31" s="6"/>
      <c r="F31" s="6"/>
      <c r="G31" s="6">
        <v>0</v>
      </c>
      <c r="H31" s="6">
        <v>4.05</v>
      </c>
      <c r="I31" s="6"/>
      <c r="J31" s="6"/>
      <c r="K31" s="6"/>
      <c r="L31" s="6"/>
      <c r="M31" s="6"/>
      <c r="N31" s="6"/>
      <c r="O31" s="6"/>
      <c r="P31" s="6">
        <v>2303.9299999999998</v>
      </c>
      <c r="Q31" s="6">
        <v>2250</v>
      </c>
      <c r="R31" s="6"/>
      <c r="S31" s="14">
        <f t="shared" si="6"/>
        <v>4557.9799999999996</v>
      </c>
    </row>
    <row r="32" spans="1:22" s="18" customFormat="1" ht="15" x14ac:dyDescent="0.2">
      <c r="A32" s="4">
        <v>3800</v>
      </c>
      <c r="B32" s="32" t="s">
        <v>35</v>
      </c>
      <c r="C32" s="6">
        <v>4270</v>
      </c>
      <c r="D32" s="6">
        <f>+C32-G32</f>
        <v>4270</v>
      </c>
      <c r="E32" s="6"/>
      <c r="F32" s="6"/>
      <c r="G32" s="6">
        <v>0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14">
        <f t="shared" si="6"/>
        <v>4270</v>
      </c>
    </row>
    <row r="33" spans="1:19" s="18" customFormat="1" ht="38.25" x14ac:dyDescent="0.2">
      <c r="A33" s="4">
        <v>4018</v>
      </c>
      <c r="B33" s="32" t="s">
        <v>36</v>
      </c>
      <c r="C33" s="6">
        <v>26297.7</v>
      </c>
      <c r="D33" s="6"/>
      <c r="E33" s="6">
        <v>14297.7</v>
      </c>
      <c r="F33" s="6"/>
      <c r="G33" s="6"/>
      <c r="H33" s="6">
        <v>12000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14">
        <f t="shared" si="6"/>
        <v>26297.7</v>
      </c>
    </row>
    <row r="34" spans="1:19" s="18" customFormat="1" ht="15" x14ac:dyDescent="0.2">
      <c r="A34" s="4">
        <v>4220</v>
      </c>
      <c r="B34" s="32" t="s">
        <v>37</v>
      </c>
      <c r="C34" s="6">
        <v>5000</v>
      </c>
      <c r="D34" s="6"/>
      <c r="E34" s="6">
        <v>5000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14">
        <f t="shared" si="6"/>
        <v>5000</v>
      </c>
    </row>
    <row r="35" spans="1:19" s="18" customFormat="1" ht="25.5" x14ac:dyDescent="0.2">
      <c r="A35" s="4">
        <v>3497</v>
      </c>
      <c r="B35" s="32" t="s">
        <v>38</v>
      </c>
      <c r="C35" s="6">
        <v>11745.22</v>
      </c>
      <c r="D35" s="6"/>
      <c r="E35" s="6">
        <v>6703.3</v>
      </c>
      <c r="F35" s="6"/>
      <c r="G35" s="6">
        <v>0</v>
      </c>
      <c r="H35" s="6">
        <f>+C35-E35</f>
        <v>5041.9199999999992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14">
        <f t="shared" si="6"/>
        <v>11745.22</v>
      </c>
    </row>
    <row r="36" spans="1:19" s="18" customFormat="1" ht="25.5" x14ac:dyDescent="0.2">
      <c r="A36" s="4">
        <v>4210</v>
      </c>
      <c r="B36" s="32" t="s">
        <v>42</v>
      </c>
      <c r="C36" s="6">
        <v>1903.2</v>
      </c>
      <c r="D36" s="6">
        <v>1903.2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14">
        <f t="shared" si="6"/>
        <v>1903.2</v>
      </c>
    </row>
    <row r="37" spans="1:19" s="18" customFormat="1" ht="25.5" x14ac:dyDescent="0.2">
      <c r="A37" s="4">
        <v>4007</v>
      </c>
      <c r="B37" s="32" t="s">
        <v>64</v>
      </c>
      <c r="C37" s="6">
        <v>5000</v>
      </c>
      <c r="D37" s="6"/>
      <c r="E37" s="6"/>
      <c r="F37" s="6"/>
      <c r="G37" s="6"/>
      <c r="H37" s="6">
        <v>5000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14">
        <f t="shared" si="6"/>
        <v>5000</v>
      </c>
    </row>
    <row r="38" spans="1:19" s="18" customFormat="1" ht="25.5" x14ac:dyDescent="0.2">
      <c r="A38" s="4">
        <v>3680</v>
      </c>
      <c r="B38" s="32" t="s">
        <v>8</v>
      </c>
      <c r="C38" s="6">
        <v>44708.67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44708.67</v>
      </c>
      <c r="P38" s="6"/>
      <c r="Q38" s="6"/>
      <c r="R38" s="6"/>
      <c r="S38" s="14">
        <f t="shared" si="6"/>
        <v>44708.67</v>
      </c>
    </row>
    <row r="39" spans="1:19" s="18" customFormat="1" ht="15" x14ac:dyDescent="0.2">
      <c r="A39" s="2">
        <v>4011</v>
      </c>
      <c r="B39" s="38" t="s">
        <v>20</v>
      </c>
      <c r="C39" s="6">
        <v>14000</v>
      </c>
      <c r="D39" s="6"/>
      <c r="E39" s="6"/>
      <c r="F39" s="6">
        <v>900.2</v>
      </c>
      <c r="G39" s="6">
        <v>0</v>
      </c>
      <c r="H39" s="6">
        <f>+C39-F39</f>
        <v>13099.8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14">
        <f t="shared" si="6"/>
        <v>14000</v>
      </c>
    </row>
    <row r="40" spans="1:19" s="18" customFormat="1" ht="15" x14ac:dyDescent="0.2">
      <c r="A40" s="2">
        <v>4202</v>
      </c>
      <c r="B40" s="38" t="s">
        <v>25</v>
      </c>
      <c r="C40" s="6">
        <v>255746.94</v>
      </c>
      <c r="D40" s="6"/>
      <c r="E40" s="6"/>
      <c r="F40" s="6"/>
      <c r="G40" s="6">
        <v>945.4</v>
      </c>
      <c r="H40" s="6">
        <v>180305.12</v>
      </c>
      <c r="I40" s="6"/>
      <c r="J40" s="6"/>
      <c r="K40" s="6"/>
      <c r="L40" s="6">
        <v>74496.42</v>
      </c>
      <c r="M40" s="6"/>
      <c r="N40" s="6"/>
      <c r="O40" s="6"/>
      <c r="P40" s="6"/>
      <c r="Q40" s="6"/>
      <c r="R40" s="6"/>
      <c r="S40" s="14">
        <f t="shared" si="6"/>
        <v>255746.94</v>
      </c>
    </row>
    <row r="41" spans="1:19" s="18" customFormat="1" ht="15" x14ac:dyDescent="0.2">
      <c r="A41" s="2">
        <v>4100</v>
      </c>
      <c r="B41" s="38" t="s">
        <v>24</v>
      </c>
      <c r="C41" s="6">
        <v>45796.88</v>
      </c>
      <c r="D41" s="6"/>
      <c r="E41" s="6"/>
      <c r="F41" s="6"/>
      <c r="G41" s="6"/>
      <c r="H41" s="6"/>
      <c r="I41" s="6"/>
      <c r="J41" s="6"/>
      <c r="K41" s="6">
        <v>45796.88</v>
      </c>
      <c r="L41" s="6"/>
      <c r="M41" s="6"/>
      <c r="N41" s="6"/>
      <c r="O41" s="6"/>
      <c r="P41" s="6"/>
      <c r="Q41" s="6"/>
      <c r="R41" s="6"/>
      <c r="S41" s="14">
        <f t="shared" si="6"/>
        <v>45796.88</v>
      </c>
    </row>
    <row r="42" spans="1:19" s="18" customFormat="1" ht="15" x14ac:dyDescent="0.2">
      <c r="A42" s="2">
        <v>4072</v>
      </c>
      <c r="B42" s="38" t="s">
        <v>41</v>
      </c>
      <c r="C42" s="6">
        <f>58000+19329.89</f>
        <v>77329.89</v>
      </c>
      <c r="D42" s="6">
        <v>5485.03</v>
      </c>
      <c r="E42" s="6">
        <f>+C42-D42-K42</f>
        <v>2514.9700000000012</v>
      </c>
      <c r="F42" s="6"/>
      <c r="G42" s="6"/>
      <c r="H42" s="6"/>
      <c r="I42" s="6"/>
      <c r="J42" s="6"/>
      <c r="K42" s="6">
        <f>50000+19329.89</f>
        <v>69329.89</v>
      </c>
      <c r="L42" s="6"/>
      <c r="M42" s="6"/>
      <c r="N42" s="6"/>
      <c r="O42" s="6"/>
      <c r="P42" s="6"/>
      <c r="Q42" s="6"/>
      <c r="R42" s="6"/>
      <c r="S42" s="14">
        <f t="shared" si="6"/>
        <v>77329.89</v>
      </c>
    </row>
    <row r="43" spans="1:19" s="18" customFormat="1" ht="25.5" x14ac:dyDescent="0.2">
      <c r="A43" s="2">
        <v>4052</v>
      </c>
      <c r="B43" s="38" t="s">
        <v>26</v>
      </c>
      <c r="C43" s="6">
        <v>18897.34</v>
      </c>
      <c r="D43" s="6"/>
      <c r="E43" s="6"/>
      <c r="F43" s="6"/>
      <c r="G43" s="6"/>
      <c r="H43" s="6">
        <v>1643.62</v>
      </c>
      <c r="I43" s="6">
        <v>11745</v>
      </c>
      <c r="J43" s="6"/>
      <c r="K43" s="6"/>
      <c r="L43" s="6">
        <v>5508.72</v>
      </c>
      <c r="M43" s="6"/>
      <c r="N43" s="6"/>
      <c r="O43" s="6"/>
      <c r="P43" s="6"/>
      <c r="Q43" s="6"/>
      <c r="R43" s="6"/>
      <c r="S43" s="14">
        <f t="shared" si="6"/>
        <v>18897.34</v>
      </c>
    </row>
    <row r="44" spans="1:19" s="18" customFormat="1" ht="25.5" x14ac:dyDescent="0.2">
      <c r="A44" s="2">
        <v>4052</v>
      </c>
      <c r="B44" s="38" t="s">
        <v>39</v>
      </c>
      <c r="C44" s="6">
        <v>63228.52</v>
      </c>
      <c r="D44" s="6">
        <f>+C44-I44-L44</f>
        <v>37950.1</v>
      </c>
      <c r="E44" s="6"/>
      <c r="F44" s="6"/>
      <c r="G44" s="6"/>
      <c r="H44" s="6"/>
      <c r="I44" s="6">
        <f>11200+8380.96</f>
        <v>19580.96</v>
      </c>
      <c r="J44" s="6"/>
      <c r="K44" s="6"/>
      <c r="L44" s="6">
        <v>5697.46</v>
      </c>
      <c r="M44" s="6"/>
      <c r="N44" s="6"/>
      <c r="O44" s="6"/>
      <c r="P44" s="6"/>
      <c r="Q44" s="6"/>
      <c r="R44" s="6"/>
      <c r="S44" s="14">
        <f t="shared" si="6"/>
        <v>63228.52</v>
      </c>
    </row>
    <row r="45" spans="1:19" s="13" customFormat="1" ht="54.75" customHeight="1" x14ac:dyDescent="0.2">
      <c r="A45" s="2">
        <v>4027</v>
      </c>
      <c r="B45" s="38" t="s">
        <v>13</v>
      </c>
      <c r="C45" s="6">
        <f>1189500+1500+4263.38+1586+41065.2</f>
        <v>1237914.5799999998</v>
      </c>
      <c r="D45" s="6">
        <f>4263.38-1612</f>
        <v>2651.38</v>
      </c>
      <c r="E45" s="6"/>
      <c r="F45" s="6">
        <f>9558.01-7618.52</f>
        <v>1939.4899999999998</v>
      </c>
      <c r="G45" s="6">
        <f>142679.32-11000-5000</f>
        <v>126679.32</v>
      </c>
      <c r="H45" s="6">
        <f>18317.19-736.8</f>
        <v>17580.39</v>
      </c>
      <c r="I45" s="6"/>
      <c r="J45" s="6"/>
      <c r="K45" s="6"/>
      <c r="L45" s="6">
        <v>257500</v>
      </c>
      <c r="M45" s="6">
        <f>187500+1612+650</f>
        <v>189762</v>
      </c>
      <c r="N45" s="6">
        <v>600000</v>
      </c>
      <c r="O45" s="6"/>
      <c r="P45" s="6"/>
      <c r="Q45" s="6"/>
      <c r="R45" s="6">
        <v>41802</v>
      </c>
      <c r="S45" s="14">
        <f t="shared" si="6"/>
        <v>1237914.58</v>
      </c>
    </row>
    <row r="46" spans="1:19" s="13" customFormat="1" ht="54.75" customHeight="1" x14ac:dyDescent="0.2">
      <c r="A46" s="2">
        <v>4027</v>
      </c>
      <c r="B46" s="38" t="s">
        <v>13</v>
      </c>
      <c r="C46" s="6">
        <v>396500</v>
      </c>
      <c r="D46" s="6">
        <v>945.4</v>
      </c>
      <c r="E46" s="6"/>
      <c r="F46" s="6"/>
      <c r="G46" s="6">
        <f>12288.93-945.4</f>
        <v>11343.53</v>
      </c>
      <c r="H46" s="6">
        <f>+C46-G46-L46-M46-N46-945.4</f>
        <v>13211.069999999972</v>
      </c>
      <c r="I46" s="6"/>
      <c r="J46" s="6"/>
      <c r="K46" s="6"/>
      <c r="L46" s="6">
        <v>108500</v>
      </c>
      <c r="M46" s="6">
        <f>62500</f>
        <v>62500</v>
      </c>
      <c r="N46" s="6">
        <v>200000</v>
      </c>
      <c r="O46" s="6"/>
      <c r="P46" s="6"/>
      <c r="Q46" s="6"/>
      <c r="R46" s="6"/>
      <c r="S46" s="14">
        <f t="shared" si="6"/>
        <v>396500</v>
      </c>
    </row>
    <row r="47" spans="1:19" s="13" customFormat="1" ht="54.75" customHeight="1" x14ac:dyDescent="0.2">
      <c r="A47" s="2">
        <v>4201</v>
      </c>
      <c r="B47" s="38" t="s">
        <v>15</v>
      </c>
      <c r="C47" s="6">
        <v>22428.75</v>
      </c>
      <c r="D47" s="6"/>
      <c r="E47" s="6"/>
      <c r="F47" s="6">
        <v>8025.61</v>
      </c>
      <c r="G47" s="6"/>
      <c r="H47" s="6">
        <v>14403.14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14">
        <f t="shared" si="6"/>
        <v>22428.75</v>
      </c>
    </row>
    <row r="48" spans="1:19" s="13" customFormat="1" ht="54.75" customHeight="1" x14ac:dyDescent="0.2">
      <c r="A48" s="2">
        <v>4201</v>
      </c>
      <c r="B48" s="38" t="s">
        <v>15</v>
      </c>
      <c r="C48" s="6">
        <v>17433.02</v>
      </c>
      <c r="D48" s="6"/>
      <c r="E48" s="6"/>
      <c r="F48" s="6"/>
      <c r="G48" s="6">
        <v>3711.07</v>
      </c>
      <c r="H48" s="6">
        <v>13721.95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14">
        <f t="shared" si="6"/>
        <v>17433.02</v>
      </c>
    </row>
    <row r="49" spans="1:19" s="13" customFormat="1" ht="54.75" customHeight="1" x14ac:dyDescent="0.2">
      <c r="A49" s="2">
        <v>4060</v>
      </c>
      <c r="B49" s="38" t="s">
        <v>58</v>
      </c>
      <c r="C49" s="7">
        <v>4000</v>
      </c>
      <c r="D49" s="7"/>
      <c r="E49" s="7">
        <v>4000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14">
        <f t="shared" si="6"/>
        <v>4000</v>
      </c>
    </row>
    <row r="50" spans="1:19" ht="16.5" thickBot="1" x14ac:dyDescent="0.25">
      <c r="A50" s="2"/>
      <c r="B50" s="36" t="s">
        <v>6</v>
      </c>
      <c r="C50" s="10">
        <f>SUM(C29:C49)</f>
        <v>2355130.4</v>
      </c>
      <c r="D50" s="10">
        <f>SUM(D29:D49)</f>
        <v>58705.11</v>
      </c>
      <c r="E50" s="10">
        <f>SUM(E29:E49)</f>
        <v>32515.97</v>
      </c>
      <c r="F50" s="10">
        <f t="shared" ref="F50:Q50" si="7">SUM(F29:F48)</f>
        <v>10865.3</v>
      </c>
      <c r="G50" s="10">
        <f t="shared" si="7"/>
        <v>208953.13</v>
      </c>
      <c r="H50" s="10">
        <f t="shared" si="7"/>
        <v>291011.06</v>
      </c>
      <c r="I50" s="10">
        <f t="shared" si="7"/>
        <v>31325.96</v>
      </c>
      <c r="J50" s="10">
        <f t="shared" si="7"/>
        <v>11597.9</v>
      </c>
      <c r="K50" s="10">
        <f t="shared" si="7"/>
        <v>115126.76999999999</v>
      </c>
      <c r="L50" s="10">
        <f t="shared" si="7"/>
        <v>451702.6</v>
      </c>
      <c r="M50" s="10">
        <f t="shared" si="7"/>
        <v>252262</v>
      </c>
      <c r="N50" s="10">
        <f t="shared" si="7"/>
        <v>800000</v>
      </c>
      <c r="O50" s="10">
        <f t="shared" si="7"/>
        <v>44708.67</v>
      </c>
      <c r="P50" s="10">
        <f t="shared" si="7"/>
        <v>2303.9299999999998</v>
      </c>
      <c r="Q50" s="10">
        <f t="shared" si="7"/>
        <v>2250</v>
      </c>
      <c r="R50" s="10">
        <f>SUM(R45:R48)</f>
        <v>41802</v>
      </c>
      <c r="S50" s="15">
        <f>SUM(D50:R50)</f>
        <v>2355130.4</v>
      </c>
    </row>
    <row r="51" spans="1:19" s="22" customFormat="1" ht="26.25" customHeight="1" thickTop="1" thickBot="1" x14ac:dyDescent="0.25">
      <c r="A51" s="52"/>
      <c r="B51" s="53" t="s">
        <v>5</v>
      </c>
      <c r="C51" s="16">
        <f>+C11+C15+C27+C50</f>
        <v>2496168.1799999997</v>
      </c>
      <c r="D51" s="16">
        <f>+D50+D11+D15+D27</f>
        <v>122567.15</v>
      </c>
      <c r="E51" s="16">
        <f t="shared" ref="E51:N51" si="8">+E50+E11+E15+E27</f>
        <v>69202.820000000007</v>
      </c>
      <c r="F51" s="16">
        <f t="shared" si="8"/>
        <v>20015.3</v>
      </c>
      <c r="G51" s="48">
        <f t="shared" si="8"/>
        <v>210225.62</v>
      </c>
      <c r="H51" s="16">
        <f t="shared" si="8"/>
        <v>321076.46000000002</v>
      </c>
      <c r="I51" s="16">
        <f t="shared" si="8"/>
        <v>31325.96</v>
      </c>
      <c r="J51" s="16">
        <f t="shared" si="8"/>
        <v>11597.9</v>
      </c>
      <c r="K51" s="16">
        <f t="shared" si="8"/>
        <v>115126.76999999999</v>
      </c>
      <c r="L51" s="16">
        <f t="shared" si="8"/>
        <v>451702.6</v>
      </c>
      <c r="M51" s="16">
        <f t="shared" si="8"/>
        <v>252262</v>
      </c>
      <c r="N51" s="16">
        <f t="shared" si="8"/>
        <v>800000</v>
      </c>
      <c r="O51" s="16">
        <f>+O11+O15+O27+O50</f>
        <v>44708.67</v>
      </c>
      <c r="P51" s="16">
        <f t="shared" ref="P51:R51" si="9">+P11+P15+P27+P50</f>
        <v>2303.9299999999998</v>
      </c>
      <c r="Q51" s="16">
        <f t="shared" si="9"/>
        <v>2250</v>
      </c>
      <c r="R51" s="16">
        <f t="shared" si="9"/>
        <v>41802</v>
      </c>
      <c r="S51" s="16">
        <f>SUM(D51:R51)</f>
        <v>2496167.1800000002</v>
      </c>
    </row>
    <row r="52" spans="1:19" ht="51.75" thickTop="1" x14ac:dyDescent="0.2">
      <c r="B52" s="51" t="s">
        <v>22</v>
      </c>
      <c r="E52" s="25"/>
      <c r="F52" s="45">
        <v>7618.52</v>
      </c>
      <c r="G52" s="47"/>
      <c r="H52" s="26"/>
      <c r="M52" s="26"/>
    </row>
    <row r="53" spans="1:19" ht="15.75" x14ac:dyDescent="0.25">
      <c r="B53" s="27" t="s">
        <v>23</v>
      </c>
      <c r="C53" s="26"/>
      <c r="D53" s="26"/>
      <c r="E53" s="25"/>
      <c r="F53" s="46">
        <f>+F51+F52</f>
        <v>27633.82</v>
      </c>
      <c r="G53" s="31"/>
    </row>
    <row r="54" spans="1:19" x14ac:dyDescent="0.2">
      <c r="B54" s="27" t="s">
        <v>49</v>
      </c>
      <c r="E54" s="25">
        <v>18137</v>
      </c>
      <c r="F54" s="28"/>
      <c r="G54" s="31"/>
      <c r="H54" s="26"/>
    </row>
    <row r="55" spans="1:19" ht="28.5" customHeight="1" x14ac:dyDescent="0.2">
      <c r="B55" s="27" t="s">
        <v>50</v>
      </c>
      <c r="E55" s="49">
        <f>+E51+E54</f>
        <v>87339.82</v>
      </c>
      <c r="G55" s="44"/>
    </row>
    <row r="56" spans="1:19" ht="25.5" x14ac:dyDescent="0.2">
      <c r="B56" s="27" t="s">
        <v>54</v>
      </c>
      <c r="E56" s="30"/>
      <c r="G56" s="44">
        <v>58041.919999999998</v>
      </c>
    </row>
    <row r="57" spans="1:19" ht="25.5" x14ac:dyDescent="0.2">
      <c r="B57" s="27" t="s">
        <v>60</v>
      </c>
      <c r="G57" s="50">
        <f>+G51+G56</f>
        <v>268267.53999999998</v>
      </c>
    </row>
  </sheetData>
  <mergeCells count="3">
    <mergeCell ref="A1:S1"/>
    <mergeCell ref="A3:S5"/>
    <mergeCell ref="A2:S2"/>
  </mergeCells>
  <phoneticPr fontId="0" type="noConversion"/>
  <printOptions horizontalCentered="1"/>
  <pageMargins left="0.39370078740157483" right="0.19685039370078741" top="0.39370078740157483" bottom="0.39370078740157483" header="0.51181102362204722" footer="0.51181102362204722"/>
  <pageSetup paperSize="9" scale="53" orientation="landscape" horizontalDpi="1200" verticalDpi="1200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Comune di Breguzzo</dc:creator>
  <cp:lastModifiedBy>Katia Pouli</cp:lastModifiedBy>
  <cp:lastPrinted>2020-10-30T08:37:26Z</cp:lastPrinted>
  <dcterms:created xsi:type="dcterms:W3CDTF">1998-02-23T17:34:16Z</dcterms:created>
  <dcterms:modified xsi:type="dcterms:W3CDTF">2020-10-30T09:27:54Z</dcterms:modified>
</cp:coreProperties>
</file>